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501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2" i="1"/>
  <c r="C32" i="1" s="1"/>
  <c r="C45" i="1"/>
  <c r="C46" i="1"/>
  <c r="C48" i="1"/>
  <c r="C49" i="1"/>
  <c r="C50" i="1"/>
  <c r="C51" i="1"/>
  <c r="C52" i="1"/>
  <c r="C26" i="1"/>
  <c r="C27" i="1"/>
  <c r="C30" i="1"/>
  <c r="C24" i="1"/>
  <c r="C16" i="1"/>
  <c r="C18" i="1"/>
  <c r="C19" i="1"/>
  <c r="C20" i="1"/>
  <c r="C21" i="1"/>
  <c r="C22" i="1"/>
  <c r="C9" i="1"/>
  <c r="C10" i="1"/>
  <c r="C8" i="1"/>
  <c r="C5" i="1" s="1"/>
  <c r="C59" i="3" l="1"/>
  <c r="D53" i="3"/>
  <c r="E53" i="3"/>
  <c r="F53" i="3"/>
  <c r="C53" i="3"/>
  <c r="G56" i="3"/>
  <c r="G57" i="3"/>
  <c r="G58" i="3"/>
  <c r="G59" i="3"/>
  <c r="G55" i="3"/>
  <c r="D88" i="1"/>
  <c r="E88" i="1"/>
  <c r="F88" i="1"/>
  <c r="D98" i="1"/>
  <c r="E98" i="1"/>
  <c r="F98" i="1"/>
  <c r="D118" i="1"/>
  <c r="G118" i="1" s="1"/>
  <c r="E118" i="1"/>
  <c r="F118" i="1"/>
  <c r="D108" i="1"/>
  <c r="E108" i="1"/>
  <c r="F108" i="1"/>
  <c r="C108" i="1"/>
  <c r="F33" i="1"/>
  <c r="B4" i="1"/>
  <c r="B154" i="1" s="1"/>
  <c r="F47" i="1"/>
  <c r="E47" i="1"/>
  <c r="D47" i="1"/>
  <c r="C47" i="1" s="1"/>
  <c r="F44" i="1"/>
  <c r="F43" i="1" s="1"/>
  <c r="E44" i="1"/>
  <c r="E43" i="1" s="1"/>
  <c r="D44" i="1"/>
  <c r="F37" i="1"/>
  <c r="E37" i="1"/>
  <c r="E33" i="1" s="1"/>
  <c r="D37" i="1"/>
  <c r="C37" i="1" s="1"/>
  <c r="C33" i="1" s="1"/>
  <c r="F32" i="1"/>
  <c r="E32" i="1"/>
  <c r="G32" i="1" s="1"/>
  <c r="F31" i="1"/>
  <c r="E31" i="1"/>
  <c r="E23" i="1" s="1"/>
  <c r="D31" i="1"/>
  <c r="C31" i="1" s="1"/>
  <c r="F29" i="1"/>
  <c r="E29" i="1"/>
  <c r="D29" i="1"/>
  <c r="F28" i="1"/>
  <c r="E28" i="1"/>
  <c r="G28" i="1" s="1"/>
  <c r="D28" i="1"/>
  <c r="C28" i="1" s="1"/>
  <c r="F25" i="1"/>
  <c r="F23" i="1" s="1"/>
  <c r="E25" i="1"/>
  <c r="D25" i="1"/>
  <c r="G7" i="1"/>
  <c r="G8" i="1"/>
  <c r="G9" i="1"/>
  <c r="G10" i="1"/>
  <c r="G11" i="1"/>
  <c r="G12" i="1"/>
  <c r="G16" i="1"/>
  <c r="G18" i="1"/>
  <c r="G19" i="1"/>
  <c r="G20" i="1"/>
  <c r="G21" i="1"/>
  <c r="G22" i="1"/>
  <c r="G24" i="1"/>
  <c r="G26" i="1"/>
  <c r="G27" i="1"/>
  <c r="G30" i="1"/>
  <c r="G34" i="1"/>
  <c r="G35" i="1"/>
  <c r="G36" i="1"/>
  <c r="G38" i="1"/>
  <c r="G39" i="1"/>
  <c r="G40" i="1"/>
  <c r="G41" i="1"/>
  <c r="G42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9" i="1"/>
  <c r="G88" i="1" s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9" i="1"/>
  <c r="G110" i="1"/>
  <c r="G108" i="1" s="1"/>
  <c r="G111" i="1"/>
  <c r="G112" i="1"/>
  <c r="G113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6" i="1"/>
  <c r="G5" i="1"/>
  <c r="F17" i="1"/>
  <c r="E17" i="1"/>
  <c r="E13" i="1" s="1"/>
  <c r="D17" i="1"/>
  <c r="C17" i="1" s="1"/>
  <c r="F15" i="1"/>
  <c r="E15" i="1"/>
  <c r="G15" i="1" s="1"/>
  <c r="D15" i="1"/>
  <c r="C15" i="1" s="1"/>
  <c r="F14" i="1"/>
  <c r="F13" i="1" s="1"/>
  <c r="F4" i="1" s="1"/>
  <c r="E14" i="1"/>
  <c r="G14" i="1" s="1"/>
  <c r="D14" i="1"/>
  <c r="E79" i="1"/>
  <c r="C120" i="1"/>
  <c r="C121" i="1"/>
  <c r="C122" i="1"/>
  <c r="C123" i="1"/>
  <c r="C124" i="1"/>
  <c r="C125" i="1"/>
  <c r="C126" i="1"/>
  <c r="C119" i="1"/>
  <c r="C118" i="1" s="1"/>
  <c r="E4" i="1" l="1"/>
  <c r="E154" i="1" s="1"/>
  <c r="G17" i="1"/>
  <c r="G13" i="1" s="1"/>
  <c r="D13" i="1"/>
  <c r="C14" i="1"/>
  <c r="C13" i="1" s="1"/>
  <c r="G98" i="1"/>
  <c r="D23" i="1"/>
  <c r="G23" i="1" s="1"/>
  <c r="C25" i="1"/>
  <c r="F79" i="1"/>
  <c r="F154" i="1" s="1"/>
  <c r="G29" i="1"/>
  <c r="C29" i="1"/>
  <c r="G37" i="1"/>
  <c r="G44" i="1"/>
  <c r="C44" i="1"/>
  <c r="C43" i="1" s="1"/>
  <c r="G47" i="1"/>
  <c r="D33" i="1"/>
  <c r="G33" i="1" s="1"/>
  <c r="D43" i="1"/>
  <c r="D79" i="1"/>
  <c r="D4" i="1"/>
  <c r="G31" i="1"/>
  <c r="G25" i="1"/>
  <c r="C4" i="1" l="1"/>
  <c r="G43" i="1"/>
  <c r="G4" i="1" s="1"/>
  <c r="C23" i="1"/>
  <c r="D154" i="1"/>
  <c r="G79" i="1"/>
  <c r="G154" i="1" l="1"/>
  <c r="C101" i="1"/>
  <c r="C102" i="1"/>
  <c r="C103" i="1"/>
  <c r="C105" i="1"/>
  <c r="C106" i="1"/>
  <c r="C100" i="1"/>
  <c r="C90" i="1"/>
  <c r="C91" i="1"/>
  <c r="C92" i="1"/>
  <c r="C93" i="1"/>
  <c r="C94" i="1"/>
  <c r="C95" i="1"/>
  <c r="C96" i="1"/>
  <c r="C97" i="1"/>
  <c r="C89" i="1"/>
  <c r="C98" i="1" l="1"/>
  <c r="C88" i="1"/>
  <c r="F6" i="2"/>
  <c r="E6" i="2"/>
  <c r="C79" i="1" l="1"/>
  <c r="C154" i="1" s="1"/>
  <c r="B5" i="3"/>
  <c r="E5" i="3"/>
  <c r="G24" i="2"/>
  <c r="G23" i="2"/>
  <c r="G22" i="2"/>
  <c r="G21" i="2"/>
  <c r="G20" i="2"/>
  <c r="G19" i="2"/>
  <c r="G18" i="2"/>
  <c r="G13" i="2"/>
  <c r="G12" i="2"/>
  <c r="G11" i="2"/>
  <c r="G10" i="2"/>
  <c r="G9" i="2"/>
  <c r="G8" i="2"/>
  <c r="G7" i="2"/>
  <c r="F5" i="2"/>
  <c r="E5" i="2"/>
  <c r="B5" i="2"/>
  <c r="C5" i="3" l="1"/>
  <c r="F5" i="3" l="1"/>
  <c r="G5" i="3"/>
  <c r="D5" i="3"/>
  <c r="B16" i="2" l="1"/>
  <c r="B26" i="2" s="1"/>
  <c r="E16" i="2" l="1"/>
  <c r="E26" i="2" s="1"/>
  <c r="F16" i="2" s="1"/>
  <c r="F26" i="2" s="1"/>
  <c r="D16" i="2" l="1"/>
  <c r="G17" i="2"/>
  <c r="G16" i="2" s="1"/>
  <c r="C16" i="2"/>
  <c r="D6" i="2"/>
  <c r="D5" i="2" s="1"/>
  <c r="D26" i="2" s="1"/>
  <c r="C6" i="2" l="1"/>
  <c r="C5" i="2" s="1"/>
  <c r="C26" i="2" s="1"/>
  <c r="G6" i="2"/>
  <c r="G5" i="2" s="1"/>
  <c r="G26" i="2" s="1"/>
</calcChain>
</file>

<file path=xl/sharedStrings.xml><?xml version="1.0" encoding="utf-8"?>
<sst xmlns="http://schemas.openxmlformats.org/spreadsheetml/2006/main" count="301" uniqueCount="154">
  <si>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</si>
  <si>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</si>
  <si>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</si>
  <si>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</si>
  <si>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</si>
  <si>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</si>
  <si>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</si>
  <si>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</si>
  <si>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</si>
  <si>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</si>
  <si>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</si>
  <si>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</si>
  <si>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</si>
  <si>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</si>
  <si>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</si>
  <si>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</si>
  <si>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</si>
  <si>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</si>
  <si>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</si>
  <si>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</si>
  <si>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</si>
  <si>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</si>
  <si>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</si>
  <si>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</si>
  <si>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</si>
  <si>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</si>
  <si>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</si>
  <si>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</si>
  <si>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</si>
  <si>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</si>
  <si>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</si>
  <si>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</si>
  <si>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</si>
  <si>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</si>
  <si>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</si>
  <si>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</si>
  <si>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</si>
  <si>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</si>
  <si>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</si>
  <si>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</si>
  <si>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</si>
  <si>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</si>
  <si>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</si>
  <si>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</si>
  <si>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</si>
  <si>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</si>
  <si>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</si>
  <si>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</si>
  <si>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</si>
  <si>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</si>
  <si>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</si>
  <si>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</si>
  <si>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</si>
  <si>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</si>
  <si>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</si>
  <si>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</si>
  <si>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</si>
  <si>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</si>
  <si>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</si>
  <si>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</si>
  <si>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</si>
  <si>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</si>
  <si>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</si>
  <si>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</si>
  <si>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</si>
  <si>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</si>
  <si>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</si>
  <si>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</si>
  <si>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</si>
  <si>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</si>
  <si>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</si>
  <si>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</si>
  <si>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</si>
  <si>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</si>
  <si>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</si>
  <si>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</si>
  <si>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</si>
  <si>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</si>
  <si>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</si>
  <si>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</si>
  <si>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</si>
  <si>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</si>
  <si>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</si>
  <si>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</si>
  <si>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</si>
  <si>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</si>
  <si>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</si>
  <si>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</si>
  <si>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</si>
  <si>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</si>
  <si>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</si>
  <si>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</si>
  <si>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</si>
  <si>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</si>
  <si>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</si>
  <si>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</si>
  <si>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</si>
  <si>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</si>
  <si>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</si>
  <si>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</si>
  <si>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</si>
  <si>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</si>
  <si>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</si>
  <si>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</si>
  <si>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</si>
  <si>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</si>
  <si>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</si>
  <si>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</si>
  <si>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</si>
  <si>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</si>
  <si>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</si>
  <si>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</si>
  <si>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</si>
  <si>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</si>
  <si>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</si>
  <si>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</si>
  <si>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</si>
  <si>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</si>
  <si>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</si>
  <si>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</si>
  <si>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</si>
  <si>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</si>
  <si>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</si>
  <si>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</si>
  <si>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</si>
  <si>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</si>
  <si>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</si>
  <si>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</si>
  <si>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</si>
  <si>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</si>
  <si>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</si>
  <si>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</si>
  <si>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</si>
  <si>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</si>
  <si>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</si>
  <si>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</si>
  <si>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</si>
  <si>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</si>
  <si>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</si>
  <si>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</si>
  <si>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</si>
  <si>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</si>
  <si>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</si>
  <si>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</si>
  <si>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</si>
  <si>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</si>
  <si>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</si>
  <si>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</si>
  <si>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</si>
  <si>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</si>
  <si>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SISTEMA PARA EL DESARROLLO INTEGRAL DE LA FAMILIA EN EL MUNICIPIO DE LEÓN GTO.
Estado Analítico del Ejercicio del Presupuesto de Egresos Detallado - LDF
Clasificación de Servicios Personales por Categoría
Del 1 de enero Al 30 de JUNIO de 2017 (b)
(PESOS)</t>
  </si>
  <si>
    <t>SISTEMA PARA EL DESARROLLO INTEGRAL DE LA FAMILIA EN LE MUNICIPIO DE LEÓN GTO.
Estado Analítico del Ejercicio del Presupuesto de Egresos Detallado - LDF
Clasificación Administrativa
Del 1 de enero al 30 de JUNIO de 2017 (b)
(PESOS)</t>
  </si>
  <si>
    <t>SISTEMA PARA EL DESARROLLO INTEGRAL DE LA FAMILIA EN EL MUNICIPIO DE LEÓN, GTO.
Estado Analítico del Ejercicio del Presupuesto de Egresos Detallado - LDF
Clasificación Funcional (Finalidad y Función)
Del 1 de enero Al 30 de Junio de 2017  (b)
(PESOS)</t>
  </si>
  <si>
    <t>Estado Analítico del Ejercicio del Presupuesto de Egresos Detallado - LDF
Clasificación por Objeto del Gasto (Capítulo y Concepto)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</si>
</sst>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Border="1" applyAlignment="1">
      <alignment horizontal="left" vertical="center" indent="2"/>
    </xf>
    <xf numFmtId="0" fontId="2" fillId="0" borderId="0" xfId="0" applyFont="1" applyAlignment="1">
      <alignment wrapText="1"/>
    </xf>
    <xf numFmtId="4" fontId="4" fillId="0" borderId="8" xfId="0" applyNumberFormat="1" applyFont="1" applyBorder="1" applyAlignment="1">
      <alignment vertical="center"/>
    </xf>
    <xf numFmtId="0" fontId="6" fillId="0" borderId="0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4" fontId="4" fillId="0" borderId="9" xfId="0" applyNumberFormat="1" applyFont="1" applyBorder="1" applyAlignment="1">
      <alignment vertical="center"/>
    </xf>
    <xf numFmtId="4" fontId="6" fillId="0" borderId="7" xfId="1" applyNumberFormat="1" applyFont="1" applyFill="1" applyBorder="1" applyAlignment="1" applyProtection="1">
      <alignment vertical="top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"/>
  <sheetViews>
    <sheetView tabSelected="1" zoomScaleNormal="100" workbookViewId="0">
      <selection activeCell="A4" sqref="A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8" t="s">
        <v>153</v>
      </c>
      <c r="B1" s="59"/>
      <c r="C1" s="59"/>
      <c r="D1" s="59"/>
      <c r="E1" s="59"/>
      <c r="F1" s="59"/>
      <c r="G1" s="60"/>
    </row>
    <row r="2" spans="1:7">
      <c r="A2" s="2"/>
      <c r="B2" s="61" t="s">
        <v>0</v>
      </c>
      <c r="C2" s="61"/>
      <c r="D2" s="61"/>
      <c r="E2" s="61"/>
      <c r="F2" s="6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</f>
        <v>93328659.000000015</v>
      </c>
      <c r="C4" s="7">
        <f t="shared" ref="C4:G4" si="0">C5+C13+C23+C33+C43</f>
        <v>21001697.029999994</v>
      </c>
      <c r="D4" s="7">
        <f t="shared" si="0"/>
        <v>114330356.03</v>
      </c>
      <c r="E4" s="7">
        <f t="shared" si="0"/>
        <v>42734814.920000002</v>
      </c>
      <c r="F4" s="7">
        <f t="shared" si="0"/>
        <v>42732346.759999998</v>
      </c>
      <c r="G4" s="7">
        <f t="shared" si="0"/>
        <v>-71595541.110000014</v>
      </c>
    </row>
    <row r="5" spans="1:7">
      <c r="A5" s="8" t="s">
        <v>9</v>
      </c>
      <c r="B5" s="9">
        <v>68534228.090000004</v>
      </c>
      <c r="C5" s="9">
        <f>C6+C7+C8+C9+C10+C11+C12</f>
        <v>20000000</v>
      </c>
      <c r="D5" s="9">
        <f>D6+D7+D8+D9+D10+D11+D12</f>
        <v>88534228.090000004</v>
      </c>
      <c r="E5" s="9">
        <v>34387188.210000001</v>
      </c>
      <c r="F5" s="9">
        <v>34387188.210000001</v>
      </c>
      <c r="G5" s="9">
        <f>E5-D5</f>
        <v>-54147039.880000003</v>
      </c>
    </row>
    <row r="6" spans="1:7">
      <c r="A6" s="10" t="s">
        <v>10</v>
      </c>
      <c r="B6" s="11">
        <v>42996407.810000002</v>
      </c>
      <c r="C6" s="11">
        <v>13815867.780000001</v>
      </c>
      <c r="D6" s="53">
        <v>56812275.590000004</v>
      </c>
      <c r="E6" s="52">
        <v>24089732.720000003</v>
      </c>
      <c r="F6" s="52">
        <v>24089732.720000003</v>
      </c>
      <c r="G6" s="11">
        <f>E6-D6</f>
        <v>-32722542.870000001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54">
        <v>0</v>
      </c>
      <c r="F7" s="11">
        <v>0</v>
      </c>
      <c r="G7" s="11">
        <f t="shared" ref="G7:G70" si="1">E7-D7</f>
        <v>0</v>
      </c>
    </row>
    <row r="8" spans="1:7">
      <c r="A8" s="10" t="s">
        <v>12</v>
      </c>
      <c r="B8" s="11">
        <v>6249636.9199999999</v>
      </c>
      <c r="C8" s="11">
        <f>D8-B8</f>
        <v>2275942.1899999995</v>
      </c>
      <c r="D8" s="53">
        <v>8525579.1099999994</v>
      </c>
      <c r="E8" s="51">
        <v>651498.52</v>
      </c>
      <c r="F8" s="52">
        <v>651498.52</v>
      </c>
      <c r="G8" s="11">
        <f t="shared" si="1"/>
        <v>-7874080.5899999999</v>
      </c>
    </row>
    <row r="9" spans="1:7">
      <c r="A9" s="10" t="s">
        <v>13</v>
      </c>
      <c r="B9" s="11">
        <v>10811646.990000002</v>
      </c>
      <c r="C9" s="11">
        <f t="shared" ref="C9:C10" si="2">D9-B9</f>
        <v>2910486.3499999978</v>
      </c>
      <c r="D9" s="53">
        <v>13722133.34</v>
      </c>
      <c r="E9" s="51">
        <v>5907249.0100000007</v>
      </c>
      <c r="F9" s="52">
        <v>5907249.0100000007</v>
      </c>
      <c r="G9" s="11">
        <f t="shared" si="1"/>
        <v>-7814884.3299999991</v>
      </c>
    </row>
    <row r="10" spans="1:7">
      <c r="A10" s="10" t="s">
        <v>14</v>
      </c>
      <c r="B10" s="11">
        <v>8476536.3700000029</v>
      </c>
      <c r="C10" s="11">
        <f t="shared" si="2"/>
        <v>997703.67999999784</v>
      </c>
      <c r="D10" s="53">
        <v>9474240.0500000007</v>
      </c>
      <c r="E10" s="51">
        <v>3738707.9600000004</v>
      </c>
      <c r="F10" s="52">
        <v>3738707.9600000004</v>
      </c>
      <c r="G10" s="11">
        <f t="shared" si="1"/>
        <v>-5735532.0899999999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54">
        <v>0</v>
      </c>
      <c r="F11" s="11">
        <v>0</v>
      </c>
      <c r="G11" s="11">
        <f t="shared" si="1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54">
        <v>0</v>
      </c>
      <c r="F12" s="11">
        <v>0</v>
      </c>
      <c r="G12" s="11">
        <f t="shared" si="1"/>
        <v>0</v>
      </c>
    </row>
    <row r="13" spans="1:7">
      <c r="A13" s="8" t="s">
        <v>17</v>
      </c>
      <c r="B13" s="9">
        <v>5508899.3200000012</v>
      </c>
      <c r="C13" s="9">
        <f>C14+C15+C16+C17+C18+C19+C20+C21+C22</f>
        <v>61003.229999998119</v>
      </c>
      <c r="D13" s="9">
        <f>D14+D15+D16+D17+D18+D19+D20+D21+D22</f>
        <v>5569902.5499999998</v>
      </c>
      <c r="E13" s="9">
        <f t="shared" ref="E13:F13" si="3">E14+E15+E16+E17+E18+E19+E20+E21+E22</f>
        <v>1501223.0299999996</v>
      </c>
      <c r="F13" s="9">
        <f t="shared" si="3"/>
        <v>1500242.8699999999</v>
      </c>
      <c r="G13" s="9">
        <f>G14+G15+G16+G17+G18+G19+G20+G21+G22</f>
        <v>-4068679.52</v>
      </c>
    </row>
    <row r="14" spans="1:7">
      <c r="A14" s="10" t="s">
        <v>18</v>
      </c>
      <c r="B14" s="11">
        <v>1623847.3500000003</v>
      </c>
      <c r="C14" s="11">
        <f>D14-B14</f>
        <v>-42997.950000000419</v>
      </c>
      <c r="D14" s="11">
        <f>1950507.7-D89</f>
        <v>1580849.4</v>
      </c>
      <c r="E14" s="54">
        <f>309570.89-E89</f>
        <v>293671.23000000004</v>
      </c>
      <c r="F14" s="11">
        <f>309570.89-F89</f>
        <v>293671.23000000004</v>
      </c>
      <c r="G14" s="11">
        <f t="shared" si="1"/>
        <v>-1287178.17</v>
      </c>
    </row>
    <row r="15" spans="1:7">
      <c r="A15" s="10" t="s">
        <v>19</v>
      </c>
      <c r="B15" s="11">
        <v>765309.43</v>
      </c>
      <c r="C15" s="11">
        <f t="shared" ref="C15:C22" si="4">D15-B15</f>
        <v>-23102.050000000163</v>
      </c>
      <c r="D15" s="11">
        <f>803223.69-D90</f>
        <v>742207.37999999989</v>
      </c>
      <c r="E15" s="54">
        <f>240224.42-E90</f>
        <v>212956.91</v>
      </c>
      <c r="F15" s="11">
        <f>240224.42-E90</f>
        <v>212956.91</v>
      </c>
      <c r="G15" s="11">
        <f t="shared" si="1"/>
        <v>-529250.46999999986</v>
      </c>
    </row>
    <row r="16" spans="1:7">
      <c r="A16" s="10" t="s">
        <v>20</v>
      </c>
      <c r="B16" s="11">
        <v>0</v>
      </c>
      <c r="C16" s="11">
        <f t="shared" si="4"/>
        <v>0</v>
      </c>
      <c r="D16" s="11">
        <v>0</v>
      </c>
      <c r="E16" s="54">
        <v>0</v>
      </c>
      <c r="F16" s="11">
        <v>0</v>
      </c>
      <c r="G16" s="11">
        <f t="shared" si="1"/>
        <v>0</v>
      </c>
    </row>
    <row r="17" spans="1:7">
      <c r="A17" s="10" t="s">
        <v>21</v>
      </c>
      <c r="B17" s="11">
        <v>1147061.6700000013</v>
      </c>
      <c r="C17" s="11">
        <f t="shared" si="4"/>
        <v>122752.40999999875</v>
      </c>
      <c r="D17" s="11">
        <f>1451668.2-D92</f>
        <v>1269814.08</v>
      </c>
      <c r="E17" s="54">
        <f>479046.24-E92</f>
        <v>325402.89</v>
      </c>
      <c r="F17" s="11">
        <f>479046.24-E92</f>
        <v>325402.89</v>
      </c>
      <c r="G17" s="11">
        <f t="shared" si="1"/>
        <v>-944411.19000000006</v>
      </c>
    </row>
    <row r="18" spans="1:7">
      <c r="A18" s="10" t="s">
        <v>22</v>
      </c>
      <c r="B18" s="11">
        <v>169287.51</v>
      </c>
      <c r="C18" s="11">
        <f t="shared" si="4"/>
        <v>-11200</v>
      </c>
      <c r="D18" s="11">
        <v>158087.51</v>
      </c>
      <c r="E18" s="54">
        <v>16894.7</v>
      </c>
      <c r="F18" s="11">
        <v>16894.7</v>
      </c>
      <c r="G18" s="11">
        <f t="shared" si="1"/>
        <v>-141192.81</v>
      </c>
    </row>
    <row r="19" spans="1:7">
      <c r="A19" s="10" t="s">
        <v>23</v>
      </c>
      <c r="B19" s="11">
        <v>1344346.51</v>
      </c>
      <c r="C19" s="11">
        <f t="shared" si="4"/>
        <v>0</v>
      </c>
      <c r="D19" s="11">
        <v>1344346.51</v>
      </c>
      <c r="E19" s="54">
        <v>566843.00999999989</v>
      </c>
      <c r="F19" s="11">
        <v>566842.85</v>
      </c>
      <c r="G19" s="11">
        <f t="shared" si="1"/>
        <v>-777503.50000000012</v>
      </c>
    </row>
    <row r="20" spans="1:7">
      <c r="A20" s="10" t="s">
        <v>24</v>
      </c>
      <c r="B20" s="11">
        <v>236246.02</v>
      </c>
      <c r="C20" s="11">
        <f t="shared" si="4"/>
        <v>-500</v>
      </c>
      <c r="D20" s="11">
        <v>235746.02</v>
      </c>
      <c r="E20" s="54">
        <v>528.38</v>
      </c>
      <c r="F20" s="11">
        <v>528.38</v>
      </c>
      <c r="G20" s="11">
        <f t="shared" si="1"/>
        <v>-235217.63999999998</v>
      </c>
    </row>
    <row r="21" spans="1:7">
      <c r="A21" s="10" t="s">
        <v>25</v>
      </c>
      <c r="B21" s="11">
        <v>0</v>
      </c>
      <c r="C21" s="11">
        <f t="shared" si="4"/>
        <v>0</v>
      </c>
      <c r="D21" s="11">
        <v>0</v>
      </c>
      <c r="E21" s="54">
        <v>0</v>
      </c>
      <c r="F21" s="11">
        <v>0</v>
      </c>
      <c r="G21" s="11">
        <f t="shared" si="1"/>
        <v>0</v>
      </c>
    </row>
    <row r="22" spans="1:7">
      <c r="A22" s="10" t="s">
        <v>26</v>
      </c>
      <c r="B22" s="11">
        <v>222800.83000000005</v>
      </c>
      <c r="C22" s="11">
        <f t="shared" si="4"/>
        <v>16050.819999999949</v>
      </c>
      <c r="D22" s="11">
        <v>238851.65</v>
      </c>
      <c r="E22" s="54">
        <v>84925.909999999974</v>
      </c>
      <c r="F22" s="11">
        <v>83945.909999999974</v>
      </c>
      <c r="G22" s="11">
        <f t="shared" si="1"/>
        <v>-153925.74000000002</v>
      </c>
    </row>
    <row r="23" spans="1:7">
      <c r="A23" s="8" t="s">
        <v>27</v>
      </c>
      <c r="B23" s="9">
        <v>15130060.550000004</v>
      </c>
      <c r="C23" s="9">
        <f>C24+C25+C26+C27+C28+C29+C30+C31+C32</f>
        <v>805532.27999999817</v>
      </c>
      <c r="D23" s="9">
        <f>D24+D25+D26+D27+D28+D29+D30+D31+D32</f>
        <v>15935592.83</v>
      </c>
      <c r="E23" s="9">
        <f t="shared" ref="E23:F23" si="5">E24+E25+E26+E27+E28+E29+E30+E31+E32</f>
        <v>5333671.4099999992</v>
      </c>
      <c r="F23" s="9">
        <f t="shared" si="5"/>
        <v>5332543.4099999992</v>
      </c>
      <c r="G23" s="9">
        <f t="shared" si="1"/>
        <v>-10601921.420000002</v>
      </c>
    </row>
    <row r="24" spans="1:7">
      <c r="A24" s="10" t="s">
        <v>28</v>
      </c>
      <c r="B24" s="11">
        <v>1625395.74</v>
      </c>
      <c r="C24" s="11">
        <f>D24-B24</f>
        <v>0</v>
      </c>
      <c r="D24" s="53">
        <v>1625395.74</v>
      </c>
      <c r="E24" s="53">
        <v>830012.22999999975</v>
      </c>
      <c r="F24" s="52">
        <v>830012.22999999975</v>
      </c>
      <c r="G24" s="11">
        <f t="shared" si="1"/>
        <v>-795383.51000000024</v>
      </c>
    </row>
    <row r="25" spans="1:7">
      <c r="A25" s="10" t="s">
        <v>29</v>
      </c>
      <c r="B25" s="11">
        <v>0</v>
      </c>
      <c r="C25" s="11">
        <f t="shared" ref="C25:C32" si="6">D25-B25</f>
        <v>30000</v>
      </c>
      <c r="D25" s="55">
        <f>38352-D100</f>
        <v>30000</v>
      </c>
      <c r="E25" s="55">
        <f>15951.96-E100</f>
        <v>10035.959999999999</v>
      </c>
      <c r="F25" s="56">
        <f>15951.96-F100</f>
        <v>10035.959999999999</v>
      </c>
      <c r="G25" s="11">
        <f t="shared" si="1"/>
        <v>-19964.04</v>
      </c>
    </row>
    <row r="26" spans="1:7">
      <c r="A26" s="10" t="s">
        <v>30</v>
      </c>
      <c r="B26" s="11">
        <v>5073500.8800000018</v>
      </c>
      <c r="C26" s="11">
        <f t="shared" si="6"/>
        <v>653076.99999999814</v>
      </c>
      <c r="D26" s="53">
        <v>5726577.8799999999</v>
      </c>
      <c r="E26" s="53">
        <v>2129675.6099999994</v>
      </c>
      <c r="F26" s="52">
        <v>2128547.6099999994</v>
      </c>
      <c r="G26" s="11">
        <f t="shared" si="1"/>
        <v>-3596902.2700000005</v>
      </c>
    </row>
    <row r="27" spans="1:7">
      <c r="A27" s="10" t="s">
        <v>31</v>
      </c>
      <c r="B27" s="11">
        <v>290858.97000000003</v>
      </c>
      <c r="C27" s="11">
        <f t="shared" si="6"/>
        <v>0</v>
      </c>
      <c r="D27" s="53">
        <v>290858.97000000003</v>
      </c>
      <c r="E27" s="53">
        <v>40423.880000000005</v>
      </c>
      <c r="F27" s="52">
        <v>40423.880000000005</v>
      </c>
      <c r="G27" s="11">
        <f t="shared" si="1"/>
        <v>-250435.09000000003</v>
      </c>
    </row>
    <row r="28" spans="1:7">
      <c r="A28" s="10" t="s">
        <v>32</v>
      </c>
      <c r="B28" s="11">
        <v>2672895.4199999995</v>
      </c>
      <c r="C28" s="11">
        <f t="shared" si="6"/>
        <v>71214.840000000782</v>
      </c>
      <c r="D28" s="55">
        <f>3625494.66-D103</f>
        <v>2744110.2600000002</v>
      </c>
      <c r="E28" s="55">
        <f>1351993.25-E103</f>
        <v>1145893.25</v>
      </c>
      <c r="F28" s="56">
        <f>1351993.25-F103</f>
        <v>1145893.25</v>
      </c>
      <c r="G28" s="11">
        <f t="shared" si="1"/>
        <v>-1598217.0100000002</v>
      </c>
    </row>
    <row r="29" spans="1:7">
      <c r="A29" s="10" t="s">
        <v>33</v>
      </c>
      <c r="B29" s="11">
        <v>389714.07999999996</v>
      </c>
      <c r="C29" s="11">
        <f t="shared" si="6"/>
        <v>-53934.999999999942</v>
      </c>
      <c r="D29" s="55">
        <f>335779.08-D104</f>
        <v>335779.08</v>
      </c>
      <c r="E29" s="55">
        <f>5220-E104</f>
        <v>5220</v>
      </c>
      <c r="F29" s="56">
        <f>5220-E104</f>
        <v>5220</v>
      </c>
      <c r="G29" s="11">
        <f t="shared" si="1"/>
        <v>-330559.08</v>
      </c>
    </row>
    <row r="30" spans="1:7">
      <c r="A30" s="10" t="s">
        <v>34</v>
      </c>
      <c r="B30" s="11">
        <v>329537.23999999993</v>
      </c>
      <c r="C30" s="11">
        <f t="shared" si="6"/>
        <v>-3600.0099999999511</v>
      </c>
      <c r="D30" s="53">
        <v>325937.23</v>
      </c>
      <c r="E30" s="53">
        <v>135191.58000000002</v>
      </c>
      <c r="F30" s="52">
        <v>135191.58000000002</v>
      </c>
      <c r="G30" s="11">
        <f t="shared" si="1"/>
        <v>-190745.64999999997</v>
      </c>
    </row>
    <row r="31" spans="1:7">
      <c r="A31" s="10" t="s">
        <v>35</v>
      </c>
      <c r="B31" s="11">
        <v>3334340.2400000012</v>
      </c>
      <c r="C31" s="11">
        <f t="shared" si="6"/>
        <v>27609.999999999069</v>
      </c>
      <c r="D31" s="55">
        <f>3363000.24-D106</f>
        <v>3361950.24</v>
      </c>
      <c r="E31" s="55">
        <f>406671.45-E106</f>
        <v>405621.45</v>
      </c>
      <c r="F31" s="56">
        <f>406671.45-F106</f>
        <v>405621.45</v>
      </c>
      <c r="G31" s="11">
        <f t="shared" si="1"/>
        <v>-2956328.79</v>
      </c>
    </row>
    <row r="32" spans="1:7">
      <c r="A32" s="10" t="s">
        <v>36</v>
      </c>
      <c r="B32" s="11">
        <v>1413817.98</v>
      </c>
      <c r="C32" s="11">
        <f t="shared" si="6"/>
        <v>81165.450000000186</v>
      </c>
      <c r="D32" s="55">
        <f>1653544.58-D107</f>
        <v>1494983.4300000002</v>
      </c>
      <c r="E32" s="55">
        <f>631597.45-E107</f>
        <v>631597.44999999995</v>
      </c>
      <c r="F32" s="56">
        <f>631597.45-F107</f>
        <v>631597.44999999995</v>
      </c>
      <c r="G32" s="11">
        <f t="shared" si="1"/>
        <v>-863385.98000000021</v>
      </c>
    </row>
    <row r="33" spans="1:7">
      <c r="A33" s="8" t="s">
        <v>37</v>
      </c>
      <c r="B33" s="9">
        <v>3256207.0100000002</v>
      </c>
      <c r="C33" s="9">
        <f>C37</f>
        <v>135161.51999999955</v>
      </c>
      <c r="D33" s="9">
        <f>D37</f>
        <v>3391368.53</v>
      </c>
      <c r="E33" s="9">
        <f t="shared" ref="E33:F33" si="7">E37</f>
        <v>1512732.27</v>
      </c>
      <c r="F33" s="9">
        <f t="shared" si="7"/>
        <v>1512372.27</v>
      </c>
      <c r="G33" s="9">
        <f t="shared" si="1"/>
        <v>-1878636.2599999998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1"/>
        <v>0</v>
      </c>
    </row>
    <row r="35" spans="1:7">
      <c r="A35" s="10" t="s">
        <v>39</v>
      </c>
      <c r="B35" s="11">
        <v>0</v>
      </c>
      <c r="C35" s="11">
        <v>0</v>
      </c>
      <c r="D35" s="11"/>
      <c r="E35" s="11"/>
      <c r="F35" s="11"/>
      <c r="G35" s="11">
        <f t="shared" si="1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"/>
        <v>0</v>
      </c>
    </row>
    <row r="37" spans="1:7">
      <c r="A37" s="10" t="s">
        <v>41</v>
      </c>
      <c r="B37" s="11">
        <v>3256207.0100000002</v>
      </c>
      <c r="C37" s="11">
        <f>D37-B37</f>
        <v>135161.51999999955</v>
      </c>
      <c r="D37" s="11">
        <f>3609180.55-D112</f>
        <v>3391368.53</v>
      </c>
      <c r="E37" s="11">
        <f>1512732.27-E112</f>
        <v>1512732.27</v>
      </c>
      <c r="F37" s="11">
        <f>1512372.27-F112</f>
        <v>1512372.27</v>
      </c>
      <c r="G37" s="11">
        <f t="shared" si="1"/>
        <v>-1878636.2599999998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1"/>
        <v>0</v>
      </c>
    </row>
    <row r="43" spans="1:7">
      <c r="A43" s="8" t="s">
        <v>47</v>
      </c>
      <c r="B43" s="9">
        <v>899264.03</v>
      </c>
      <c r="C43" s="9">
        <f>C44+C46+C45+C47+C48+C49+C50+C51+C52</f>
        <v>-7.2759576141834259E-11</v>
      </c>
      <c r="D43" s="9">
        <f>D44+D46+D45+D47+D48+D49+D50+D51+D52</f>
        <v>899264.02999999991</v>
      </c>
      <c r="E43" s="9">
        <f t="shared" ref="E43:G43" si="8">E44+E46+E45+E47+E48+E49+E50+E51+E52</f>
        <v>0</v>
      </c>
      <c r="F43" s="9">
        <f t="shared" si="8"/>
        <v>0</v>
      </c>
      <c r="G43" s="9">
        <f t="shared" si="8"/>
        <v>-899264.02999999991</v>
      </c>
    </row>
    <row r="44" spans="1:7">
      <c r="A44" s="10" t="s">
        <v>48</v>
      </c>
      <c r="B44" s="11">
        <v>681181.35000000009</v>
      </c>
      <c r="C44" s="11">
        <f>D44-B44</f>
        <v>5330.1699999999255</v>
      </c>
      <c r="D44" s="45">
        <f>2602065.23-D119</f>
        <v>686511.52</v>
      </c>
      <c r="E44" s="47">
        <f>104853.71-E119</f>
        <v>0</v>
      </c>
      <c r="F44" s="45">
        <f>104853.71-F119</f>
        <v>0</v>
      </c>
      <c r="G44" s="11">
        <f t="shared" si="1"/>
        <v>-686511.52</v>
      </c>
    </row>
    <row r="45" spans="1:7">
      <c r="A45" s="10" t="s">
        <v>49</v>
      </c>
      <c r="B45" s="11">
        <v>0</v>
      </c>
      <c r="C45" s="11">
        <f t="shared" ref="C45:C52" si="9">D45-B45</f>
        <v>0</v>
      </c>
      <c r="D45" s="45">
        <v>0</v>
      </c>
      <c r="E45" s="47">
        <v>0</v>
      </c>
      <c r="F45" s="45">
        <v>0</v>
      </c>
      <c r="G45" s="11">
        <f t="shared" si="1"/>
        <v>0</v>
      </c>
    </row>
    <row r="46" spans="1:7">
      <c r="A46" s="10" t="s">
        <v>50</v>
      </c>
      <c r="B46" s="11">
        <v>49488.009999999995</v>
      </c>
      <c r="C46" s="11">
        <f t="shared" si="9"/>
        <v>-5330.1699999999983</v>
      </c>
      <c r="D46" s="45">
        <v>44157.84</v>
      </c>
      <c r="E46" s="47">
        <v>0</v>
      </c>
      <c r="F46" s="45">
        <v>0</v>
      </c>
      <c r="G46" s="11">
        <f t="shared" si="1"/>
        <v>-44157.84</v>
      </c>
    </row>
    <row r="47" spans="1:7">
      <c r="A47" s="10" t="s">
        <v>51</v>
      </c>
      <c r="B47" s="11">
        <v>0</v>
      </c>
      <c r="C47" s="11">
        <f t="shared" si="9"/>
        <v>0</v>
      </c>
      <c r="D47" s="45">
        <f>1121921.98-D122</f>
        <v>0</v>
      </c>
      <c r="E47" s="47">
        <f>1121921.98-E122</f>
        <v>0</v>
      </c>
      <c r="F47" s="45">
        <f>1121921.98-F122</f>
        <v>0</v>
      </c>
      <c r="G47" s="11">
        <f t="shared" si="1"/>
        <v>0</v>
      </c>
    </row>
    <row r="48" spans="1:7">
      <c r="A48" s="10" t="s">
        <v>52</v>
      </c>
      <c r="B48" s="11">
        <v>16314.960000000001</v>
      </c>
      <c r="C48" s="11">
        <f t="shared" si="9"/>
        <v>0</v>
      </c>
      <c r="D48" s="45">
        <v>16314.960000000001</v>
      </c>
      <c r="E48" s="47">
        <v>0</v>
      </c>
      <c r="F48" s="45">
        <v>0</v>
      </c>
      <c r="G48" s="11">
        <f t="shared" si="1"/>
        <v>-16314.960000000001</v>
      </c>
    </row>
    <row r="49" spans="1:7">
      <c r="A49" s="10" t="s">
        <v>53</v>
      </c>
      <c r="B49" s="11">
        <v>121962.97000000002</v>
      </c>
      <c r="C49" s="11">
        <f t="shared" si="9"/>
        <v>0</v>
      </c>
      <c r="D49" s="45">
        <v>121962.97000000002</v>
      </c>
      <c r="E49" s="47">
        <v>0</v>
      </c>
      <c r="F49" s="45">
        <v>0</v>
      </c>
      <c r="G49" s="11">
        <f t="shared" si="1"/>
        <v>-121962.97000000002</v>
      </c>
    </row>
    <row r="50" spans="1:7">
      <c r="A50" s="10" t="s">
        <v>54</v>
      </c>
      <c r="B50" s="11">
        <v>0</v>
      </c>
      <c r="C50" s="11">
        <f t="shared" si="9"/>
        <v>0</v>
      </c>
      <c r="D50" s="45">
        <v>0</v>
      </c>
      <c r="E50" s="47">
        <v>0</v>
      </c>
      <c r="F50" s="45">
        <v>0</v>
      </c>
      <c r="G50" s="11">
        <f t="shared" si="1"/>
        <v>0</v>
      </c>
    </row>
    <row r="51" spans="1:7">
      <c r="A51" s="10" t="s">
        <v>55</v>
      </c>
      <c r="B51" s="11">
        <v>0</v>
      </c>
      <c r="C51" s="11">
        <f t="shared" si="9"/>
        <v>0</v>
      </c>
      <c r="D51" s="45">
        <v>0</v>
      </c>
      <c r="E51" s="47">
        <v>0</v>
      </c>
      <c r="F51" s="45">
        <v>0</v>
      </c>
      <c r="G51" s="11">
        <f t="shared" si="1"/>
        <v>0</v>
      </c>
    </row>
    <row r="52" spans="1:7">
      <c r="A52" s="10" t="s">
        <v>56</v>
      </c>
      <c r="B52" s="11">
        <v>30316.74</v>
      </c>
      <c r="C52" s="11">
        <f t="shared" si="9"/>
        <v>0</v>
      </c>
      <c r="D52" s="45">
        <v>30316.74</v>
      </c>
      <c r="E52" s="47">
        <v>0</v>
      </c>
      <c r="F52" s="45">
        <v>0</v>
      </c>
      <c r="G52" s="11">
        <f t="shared" si="1"/>
        <v>-30316.74</v>
      </c>
    </row>
    <row r="53" spans="1:7">
      <c r="A53" s="8" t="s">
        <v>57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11">
        <f t="shared" si="1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1"/>
        <v>0</v>
      </c>
    </row>
    <row r="55" spans="1:7">
      <c r="A55" s="10" t="s">
        <v>59</v>
      </c>
      <c r="B55" s="11"/>
      <c r="C55" s="11"/>
      <c r="E55" s="46"/>
      <c r="F55" s="47"/>
      <c r="G55" s="11">
        <f t="shared" si="1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1"/>
        <v>0</v>
      </c>
    </row>
    <row r="57" spans="1:7">
      <c r="A57" s="8" t="s">
        <v>61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11">
        <f t="shared" si="1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1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1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1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1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1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1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1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1"/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11">
        <f t="shared" si="1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1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1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1"/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11">
        <f t="shared" si="1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134" si="10">E71-D71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1">
        <f t="shared" si="10"/>
        <v>0</v>
      </c>
    </row>
    <row r="79" spans="1:7">
      <c r="A79" s="12" t="s">
        <v>82</v>
      </c>
      <c r="B79" s="13">
        <v>0</v>
      </c>
      <c r="C79" s="13">
        <f t="shared" ref="C79:F79" si="11">C88+C98+C108+C118</f>
        <v>5396543.9900000002</v>
      </c>
      <c r="D79" s="13">
        <f t="shared" si="11"/>
        <v>5396543.9900000002</v>
      </c>
      <c r="E79" s="13">
        <f t="shared" si="11"/>
        <v>1869192.21</v>
      </c>
      <c r="F79" s="13">
        <f t="shared" si="11"/>
        <v>1869192.21</v>
      </c>
      <c r="G79" s="9">
        <f t="shared" si="10"/>
        <v>-3527351.7800000003</v>
      </c>
    </row>
    <row r="80" spans="1:7">
      <c r="A80" s="14" t="s">
        <v>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1">
        <f t="shared" si="10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1">
        <f t="shared" si="10"/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1">
        <f t="shared" si="10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1">
        <f t="shared" si="10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1">
        <f t="shared" si="10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1">
        <f t="shared" si="10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1">
        <f t="shared" si="10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1">
        <f t="shared" si="10"/>
        <v>0</v>
      </c>
    </row>
    <row r="88" spans="1:7">
      <c r="A88" s="14" t="s">
        <v>17</v>
      </c>
      <c r="B88" s="13">
        <v>0</v>
      </c>
      <c r="C88" s="13">
        <f>C89+C90+C91+C92</f>
        <v>612528.73</v>
      </c>
      <c r="D88" s="13">
        <f t="shared" ref="D88:G88" si="12">D89+D90+D91+D92</f>
        <v>612528.73</v>
      </c>
      <c r="E88" s="13">
        <f t="shared" si="12"/>
        <v>196810.52000000002</v>
      </c>
      <c r="F88" s="13">
        <f t="shared" si="12"/>
        <v>196810.52000000002</v>
      </c>
      <c r="G88" s="13">
        <f t="shared" si="12"/>
        <v>-415718.20999999996</v>
      </c>
    </row>
    <row r="89" spans="1:7">
      <c r="A89" s="15" t="s">
        <v>18</v>
      </c>
      <c r="B89" s="16"/>
      <c r="C89" s="16">
        <f>D89</f>
        <v>369658.3</v>
      </c>
      <c r="D89" s="16">
        <v>369658.3</v>
      </c>
      <c r="E89" s="16">
        <v>15899.66</v>
      </c>
      <c r="F89" s="16">
        <v>15899.66</v>
      </c>
      <c r="G89" s="11">
        <f t="shared" si="10"/>
        <v>-353758.64</v>
      </c>
    </row>
    <row r="90" spans="1:7">
      <c r="A90" s="15" t="s">
        <v>19</v>
      </c>
      <c r="B90" s="16"/>
      <c r="C90" s="16">
        <f t="shared" ref="C90:C97" si="13">D90</f>
        <v>61016.31</v>
      </c>
      <c r="D90" s="16">
        <v>61016.31</v>
      </c>
      <c r="E90" s="16">
        <v>27267.51</v>
      </c>
      <c r="F90" s="16">
        <v>27267.51</v>
      </c>
      <c r="G90" s="11">
        <f t="shared" si="10"/>
        <v>-33748.800000000003</v>
      </c>
    </row>
    <row r="91" spans="1:7">
      <c r="A91" s="15" t="s">
        <v>20</v>
      </c>
      <c r="B91" s="16"/>
      <c r="C91" s="16">
        <f t="shared" si="13"/>
        <v>0</v>
      </c>
      <c r="D91" s="16"/>
      <c r="E91" s="16"/>
      <c r="F91" s="16"/>
      <c r="G91" s="11">
        <f t="shared" si="10"/>
        <v>0</v>
      </c>
    </row>
    <row r="92" spans="1:7">
      <c r="A92" s="15" t="s">
        <v>21</v>
      </c>
      <c r="B92" s="16"/>
      <c r="C92" s="16">
        <f t="shared" si="13"/>
        <v>181854.12</v>
      </c>
      <c r="D92" s="16">
        <v>181854.12</v>
      </c>
      <c r="E92" s="16">
        <v>153643.35</v>
      </c>
      <c r="F92" s="16">
        <v>153643.35</v>
      </c>
      <c r="G92" s="11">
        <f t="shared" si="10"/>
        <v>-28210.76999999999</v>
      </c>
    </row>
    <row r="93" spans="1:7">
      <c r="A93" s="15" t="s">
        <v>22</v>
      </c>
      <c r="B93" s="16"/>
      <c r="C93" s="16">
        <f t="shared" si="13"/>
        <v>0</v>
      </c>
      <c r="D93" s="16"/>
      <c r="E93" s="16"/>
      <c r="F93" s="16"/>
      <c r="G93" s="11">
        <f t="shared" si="10"/>
        <v>0</v>
      </c>
    </row>
    <row r="94" spans="1:7">
      <c r="A94" s="15" t="s">
        <v>23</v>
      </c>
      <c r="B94" s="16"/>
      <c r="C94" s="16">
        <f t="shared" si="13"/>
        <v>0</v>
      </c>
      <c r="D94" s="16"/>
      <c r="E94" s="16"/>
      <c r="F94" s="16"/>
      <c r="G94" s="11">
        <f t="shared" si="10"/>
        <v>0</v>
      </c>
    </row>
    <row r="95" spans="1:7">
      <c r="A95" s="15" t="s">
        <v>24</v>
      </c>
      <c r="B95" s="16"/>
      <c r="C95" s="16">
        <f t="shared" si="13"/>
        <v>0</v>
      </c>
      <c r="D95" s="16"/>
      <c r="E95" s="16"/>
      <c r="F95" s="16"/>
      <c r="G95" s="11">
        <f t="shared" si="10"/>
        <v>0</v>
      </c>
    </row>
    <row r="96" spans="1:7">
      <c r="A96" s="15" t="s">
        <v>25</v>
      </c>
      <c r="B96" s="16"/>
      <c r="C96" s="16">
        <f t="shared" si="13"/>
        <v>0</v>
      </c>
      <c r="D96" s="16"/>
      <c r="E96" s="16"/>
      <c r="F96" s="16"/>
      <c r="G96" s="11">
        <f t="shared" si="10"/>
        <v>0</v>
      </c>
    </row>
    <row r="97" spans="1:7">
      <c r="A97" s="15" t="s">
        <v>26</v>
      </c>
      <c r="B97" s="16"/>
      <c r="C97" s="16">
        <f t="shared" si="13"/>
        <v>0</v>
      </c>
      <c r="D97" s="16"/>
      <c r="E97" s="16"/>
      <c r="F97" s="16"/>
      <c r="G97" s="11">
        <f t="shared" si="10"/>
        <v>0</v>
      </c>
    </row>
    <row r="98" spans="1:7">
      <c r="A98" s="14" t="s">
        <v>27</v>
      </c>
      <c r="B98" s="13">
        <v>0</v>
      </c>
      <c r="C98" s="13">
        <f>C100+C101+C102+C103+C104+C105+C106+C107</f>
        <v>1049347.55</v>
      </c>
      <c r="D98" s="13">
        <f t="shared" ref="D98:F98" si="14">D100+D101+D102+D103+D104+D105+D106+D107</f>
        <v>1049347.55</v>
      </c>
      <c r="E98" s="13">
        <f t="shared" si="14"/>
        <v>213066</v>
      </c>
      <c r="F98" s="13">
        <f t="shared" si="14"/>
        <v>213066</v>
      </c>
      <c r="G98" s="13">
        <f>G100+G101+G102+G103+G104+G105+G106+G107</f>
        <v>-836281.55</v>
      </c>
    </row>
    <row r="99" spans="1:7">
      <c r="A99" s="15" t="s">
        <v>28</v>
      </c>
      <c r="B99" s="16"/>
      <c r="C99" s="16"/>
      <c r="D99" s="16"/>
      <c r="E99" s="16"/>
      <c r="F99" s="16"/>
      <c r="G99" s="11">
        <f t="shared" si="10"/>
        <v>0</v>
      </c>
    </row>
    <row r="100" spans="1:7">
      <c r="A100" s="15" t="s">
        <v>29</v>
      </c>
      <c r="B100" s="16"/>
      <c r="C100" s="16">
        <f t="shared" ref="C100:C106" si="15">D100</f>
        <v>8352</v>
      </c>
      <c r="D100" s="16">
        <v>8352</v>
      </c>
      <c r="E100" s="16">
        <v>5916</v>
      </c>
      <c r="F100" s="16">
        <v>5916</v>
      </c>
      <c r="G100" s="11">
        <f t="shared" si="10"/>
        <v>-2436</v>
      </c>
    </row>
    <row r="101" spans="1:7">
      <c r="A101" s="15" t="s">
        <v>30</v>
      </c>
      <c r="B101" s="16"/>
      <c r="C101" s="16">
        <f t="shared" si="15"/>
        <v>0</v>
      </c>
      <c r="D101" s="16"/>
      <c r="E101" s="16"/>
      <c r="F101" s="16"/>
      <c r="G101" s="11">
        <f t="shared" si="10"/>
        <v>0</v>
      </c>
    </row>
    <row r="102" spans="1:7">
      <c r="A102" s="15" t="s">
        <v>31</v>
      </c>
      <c r="B102" s="16"/>
      <c r="C102" s="16">
        <f t="shared" si="15"/>
        <v>0</v>
      </c>
      <c r="D102" s="16"/>
      <c r="E102" s="16"/>
      <c r="F102" s="16"/>
      <c r="G102" s="11">
        <f t="shared" si="10"/>
        <v>0</v>
      </c>
    </row>
    <row r="103" spans="1:7">
      <c r="A103" s="15" t="s">
        <v>32</v>
      </c>
      <c r="B103" s="16"/>
      <c r="C103" s="16">
        <f t="shared" si="15"/>
        <v>881384.4</v>
      </c>
      <c r="D103" s="16">
        <v>881384.4</v>
      </c>
      <c r="E103" s="16">
        <v>206100</v>
      </c>
      <c r="F103" s="16">
        <v>206100</v>
      </c>
      <c r="G103" s="11">
        <f t="shared" si="10"/>
        <v>-675284.4</v>
      </c>
    </row>
    <row r="104" spans="1:7">
      <c r="A104" s="15" t="s">
        <v>33</v>
      </c>
      <c r="B104" s="16"/>
      <c r="C104" s="16">
        <v>0</v>
      </c>
      <c r="D104" s="16">
        <v>0</v>
      </c>
      <c r="E104" s="16"/>
      <c r="F104" s="16"/>
      <c r="G104" s="11">
        <f t="shared" si="10"/>
        <v>0</v>
      </c>
    </row>
    <row r="105" spans="1:7">
      <c r="A105" s="15" t="s">
        <v>34</v>
      </c>
      <c r="B105" s="16"/>
      <c r="C105" s="16">
        <f t="shared" si="15"/>
        <v>0</v>
      </c>
      <c r="D105" s="16"/>
      <c r="E105" s="16"/>
      <c r="F105" s="16"/>
      <c r="G105" s="11">
        <f t="shared" si="10"/>
        <v>0</v>
      </c>
    </row>
    <row r="106" spans="1:7">
      <c r="A106" s="15" t="s">
        <v>35</v>
      </c>
      <c r="B106" s="16"/>
      <c r="C106" s="16">
        <f t="shared" si="15"/>
        <v>1050</v>
      </c>
      <c r="D106" s="16">
        <v>1050</v>
      </c>
      <c r="E106" s="16">
        <v>1050</v>
      </c>
      <c r="F106" s="16">
        <v>1050</v>
      </c>
      <c r="G106" s="11">
        <f t="shared" si="10"/>
        <v>0</v>
      </c>
    </row>
    <row r="107" spans="1:7">
      <c r="A107" s="15" t="s">
        <v>36</v>
      </c>
      <c r="B107" s="16"/>
      <c r="C107" s="16">
        <v>158561.15</v>
      </c>
      <c r="D107" s="16">
        <v>158561.15</v>
      </c>
      <c r="E107" s="16"/>
      <c r="F107" s="16"/>
      <c r="G107" s="11">
        <f t="shared" si="10"/>
        <v>-158561.15</v>
      </c>
    </row>
    <row r="108" spans="1:7">
      <c r="A108" s="14" t="s">
        <v>37</v>
      </c>
      <c r="B108" s="13">
        <v>0</v>
      </c>
      <c r="C108" s="13">
        <f>C110+C112</f>
        <v>697192.02</v>
      </c>
      <c r="D108" s="13">
        <f t="shared" ref="D108:G108" si="16">D110+D112</f>
        <v>697192.02</v>
      </c>
      <c r="E108" s="13">
        <f t="shared" si="16"/>
        <v>232540</v>
      </c>
      <c r="F108" s="13">
        <f t="shared" si="16"/>
        <v>232540</v>
      </c>
      <c r="G108" s="13">
        <f t="shared" si="16"/>
        <v>-464652.02</v>
      </c>
    </row>
    <row r="109" spans="1:7">
      <c r="A109" s="15" t="s">
        <v>38</v>
      </c>
      <c r="B109" s="16"/>
      <c r="C109" s="16">
        <v>0</v>
      </c>
      <c r="D109" s="16"/>
      <c r="E109" s="16"/>
      <c r="F109" s="16"/>
      <c r="G109" s="11">
        <f t="shared" si="10"/>
        <v>0</v>
      </c>
    </row>
    <row r="110" spans="1:7">
      <c r="A110" s="15" t="s">
        <v>39</v>
      </c>
      <c r="B110" s="16"/>
      <c r="C110" s="11">
        <v>479380</v>
      </c>
      <c r="D110" s="11">
        <v>479380</v>
      </c>
      <c r="E110" s="11">
        <v>232540</v>
      </c>
      <c r="F110" s="11">
        <v>232540</v>
      </c>
      <c r="G110" s="11">
        <f t="shared" si="10"/>
        <v>-246840</v>
      </c>
    </row>
    <row r="111" spans="1:7">
      <c r="A111" s="15" t="s">
        <v>40</v>
      </c>
      <c r="B111" s="16"/>
      <c r="C111" s="16">
        <v>0</v>
      </c>
      <c r="D111" s="16"/>
      <c r="E111" s="16"/>
      <c r="F111" s="16"/>
      <c r="G111" s="11">
        <f t="shared" si="10"/>
        <v>0</v>
      </c>
    </row>
    <row r="112" spans="1:7">
      <c r="A112" s="15" t="s">
        <v>41</v>
      </c>
      <c r="B112" s="16"/>
      <c r="C112" s="16">
        <v>217812.02</v>
      </c>
      <c r="D112" s="16">
        <v>217812.02</v>
      </c>
      <c r="E112" s="16">
        <v>0</v>
      </c>
      <c r="F112" s="16">
        <v>0</v>
      </c>
      <c r="G112" s="11">
        <f t="shared" si="10"/>
        <v>-217812.02</v>
      </c>
    </row>
    <row r="113" spans="1:7">
      <c r="A113" s="15" t="s">
        <v>42</v>
      </c>
      <c r="B113" s="16"/>
      <c r="C113" s="16">
        <v>0</v>
      </c>
      <c r="D113" s="16"/>
      <c r="E113" s="16"/>
      <c r="F113" s="16"/>
      <c r="G113" s="11">
        <f t="shared" si="10"/>
        <v>0</v>
      </c>
    </row>
    <row r="114" spans="1:7">
      <c r="A114" s="15" t="s">
        <v>43</v>
      </c>
      <c r="B114" s="16"/>
      <c r="C114" s="16">
        <v>0</v>
      </c>
      <c r="D114" s="16"/>
      <c r="E114" s="16"/>
      <c r="F114" s="16"/>
      <c r="G114" s="11">
        <f t="shared" si="10"/>
        <v>0</v>
      </c>
    </row>
    <row r="115" spans="1:7">
      <c r="A115" s="15" t="s">
        <v>44</v>
      </c>
      <c r="B115" s="16"/>
      <c r="C115" s="16">
        <v>0</v>
      </c>
      <c r="D115" s="16"/>
      <c r="E115" s="16"/>
      <c r="F115" s="16"/>
      <c r="G115" s="11">
        <f t="shared" si="10"/>
        <v>0</v>
      </c>
    </row>
    <row r="116" spans="1:7">
      <c r="A116" s="15" t="s">
        <v>45</v>
      </c>
      <c r="B116" s="16"/>
      <c r="C116" s="16">
        <v>0</v>
      </c>
      <c r="D116" s="16"/>
      <c r="E116" s="16"/>
      <c r="F116" s="16"/>
      <c r="G116" s="11">
        <f t="shared" si="10"/>
        <v>0</v>
      </c>
    </row>
    <row r="117" spans="1:7">
      <c r="A117" s="15" t="s">
        <v>46</v>
      </c>
      <c r="B117" s="16"/>
      <c r="C117" s="16">
        <v>0</v>
      </c>
      <c r="D117" s="16"/>
      <c r="E117" s="16"/>
      <c r="F117" s="16"/>
      <c r="G117" s="11">
        <f t="shared" si="10"/>
        <v>0</v>
      </c>
    </row>
    <row r="118" spans="1:7">
      <c r="A118" s="14" t="s">
        <v>47</v>
      </c>
      <c r="B118" s="13">
        <v>0</v>
      </c>
      <c r="C118" s="13">
        <f>C119+C122</f>
        <v>3037475.69</v>
      </c>
      <c r="D118" s="13">
        <f t="shared" ref="D118:F118" si="17">D119+D122</f>
        <v>3037475.69</v>
      </c>
      <c r="E118" s="13">
        <f t="shared" si="17"/>
        <v>1226775.69</v>
      </c>
      <c r="F118" s="13">
        <f t="shared" si="17"/>
        <v>1226775.69</v>
      </c>
      <c r="G118" s="9">
        <f t="shared" si="10"/>
        <v>-1810700</v>
      </c>
    </row>
    <row r="119" spans="1:7">
      <c r="A119" s="15" t="s">
        <v>48</v>
      </c>
      <c r="B119" s="16"/>
      <c r="C119" s="16">
        <f t="shared" ref="C119:C126" si="18">D119</f>
        <v>1915553.71</v>
      </c>
      <c r="D119" s="16">
        <v>1915553.71</v>
      </c>
      <c r="E119" s="16">
        <v>104853.71</v>
      </c>
      <c r="F119" s="16">
        <v>104853.71</v>
      </c>
      <c r="G119" s="11">
        <f t="shared" si="10"/>
        <v>-1810700</v>
      </c>
    </row>
    <row r="120" spans="1:7">
      <c r="A120" s="15" t="s">
        <v>49</v>
      </c>
      <c r="B120" s="16"/>
      <c r="C120" s="16">
        <f t="shared" si="18"/>
        <v>0</v>
      </c>
      <c r="D120" s="16"/>
      <c r="E120" s="16"/>
      <c r="F120" s="16"/>
      <c r="G120" s="11">
        <f t="shared" si="10"/>
        <v>0</v>
      </c>
    </row>
    <row r="121" spans="1:7">
      <c r="A121" s="15" t="s">
        <v>50</v>
      </c>
      <c r="B121" s="16"/>
      <c r="C121" s="16">
        <f t="shared" si="18"/>
        <v>0</v>
      </c>
      <c r="D121" s="16"/>
      <c r="E121" s="16"/>
      <c r="F121" s="16"/>
      <c r="G121" s="11">
        <f t="shared" si="10"/>
        <v>0</v>
      </c>
    </row>
    <row r="122" spans="1:7">
      <c r="A122" s="15" t="s">
        <v>51</v>
      </c>
      <c r="B122" s="16"/>
      <c r="C122" s="16">
        <f t="shared" si="18"/>
        <v>1121921.98</v>
      </c>
      <c r="D122" s="16">
        <v>1121921.98</v>
      </c>
      <c r="E122" s="16">
        <v>1121921.98</v>
      </c>
      <c r="F122" s="16">
        <v>1121921.98</v>
      </c>
      <c r="G122" s="11">
        <f t="shared" si="10"/>
        <v>0</v>
      </c>
    </row>
    <row r="123" spans="1:7">
      <c r="A123" s="15" t="s">
        <v>52</v>
      </c>
      <c r="B123" s="16"/>
      <c r="C123" s="16">
        <f t="shared" si="18"/>
        <v>0</v>
      </c>
      <c r="D123" s="16">
        <v>0</v>
      </c>
      <c r="E123" s="16"/>
      <c r="F123" s="16"/>
      <c r="G123" s="11">
        <f t="shared" si="10"/>
        <v>0</v>
      </c>
    </row>
    <row r="124" spans="1:7">
      <c r="A124" s="15" t="s">
        <v>53</v>
      </c>
      <c r="B124" s="16"/>
      <c r="C124" s="16">
        <f t="shared" si="18"/>
        <v>0</v>
      </c>
      <c r="D124" s="16">
        <v>0</v>
      </c>
      <c r="E124" s="16"/>
      <c r="F124" s="16"/>
      <c r="G124" s="11">
        <f t="shared" si="10"/>
        <v>0</v>
      </c>
    </row>
    <row r="125" spans="1:7">
      <c r="A125" s="15" t="s">
        <v>54</v>
      </c>
      <c r="B125" s="16"/>
      <c r="C125" s="16">
        <f t="shared" si="18"/>
        <v>0</v>
      </c>
      <c r="D125" s="16"/>
      <c r="E125" s="16"/>
      <c r="F125" s="16"/>
      <c r="G125" s="11">
        <f t="shared" si="10"/>
        <v>0</v>
      </c>
    </row>
    <row r="126" spans="1:7">
      <c r="A126" s="15" t="s">
        <v>55</v>
      </c>
      <c r="B126" s="16"/>
      <c r="C126" s="16">
        <f t="shared" si="18"/>
        <v>0</v>
      </c>
      <c r="D126" s="16"/>
      <c r="E126" s="16"/>
      <c r="F126" s="16"/>
      <c r="G126" s="11">
        <f t="shared" si="10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1">
        <f t="shared" si="10"/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1">
        <f t="shared" si="10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1">
        <f t="shared" si="10"/>
        <v>0</v>
      </c>
    </row>
    <row r="130" spans="1:7">
      <c r="A130" s="15" t="s">
        <v>59</v>
      </c>
      <c r="B130" s="16"/>
      <c r="C130" s="16"/>
      <c r="D130" s="45"/>
      <c r="E130" s="46"/>
      <c r="F130" s="47"/>
      <c r="G130" s="11">
        <f t="shared" si="10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1">
        <f t="shared" si="10"/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1">
        <f t="shared" si="10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1">
        <f t="shared" si="10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1">
        <f t="shared" si="10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1">
        <f t="shared" ref="G135:G152" si="19">E135-D135</f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1">
        <f t="shared" si="19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1">
        <f t="shared" si="19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1">
        <f t="shared" si="19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1">
        <f t="shared" si="19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1">
        <f t="shared" si="19"/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1">
        <f t="shared" si="19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1">
        <f t="shared" si="19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1">
        <f t="shared" si="19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1">
        <f t="shared" si="19"/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1">
        <f t="shared" si="19"/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1">
        <f t="shared" si="19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1">
        <f t="shared" si="19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1">
        <f t="shared" si="19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1">
        <f t="shared" si="19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1">
        <f t="shared" si="19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1">
        <f t="shared" si="19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1">
        <f t="shared" si="19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 t="shared" ref="B154:G154" si="20">B4+B79</f>
        <v>93328659.000000015</v>
      </c>
      <c r="C154" s="13">
        <f t="shared" si="20"/>
        <v>26398241.019999996</v>
      </c>
      <c r="D154" s="13">
        <f t="shared" si="20"/>
        <v>119726900.02</v>
      </c>
      <c r="E154" s="13">
        <f t="shared" si="20"/>
        <v>44604007.130000003</v>
      </c>
      <c r="F154" s="13">
        <f t="shared" si="20"/>
        <v>44601538.969999999</v>
      </c>
      <c r="G154" s="13">
        <f t="shared" si="20"/>
        <v>-75122892.890000015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D157" s="57"/>
    </row>
    <row r="158" spans="1:7">
      <c r="A158" s="1" t="s">
        <v>149</v>
      </c>
    </row>
    <row r="162" spans="1:5">
      <c r="C162" s="63"/>
      <c r="D162" s="63"/>
      <c r="E162" s="63"/>
    </row>
    <row r="163" spans="1:5" ht="30" customHeight="1">
      <c r="A163" s="49"/>
      <c r="C163" s="62"/>
      <c r="D163" s="62"/>
      <c r="E163" s="62"/>
    </row>
  </sheetData>
  <mergeCells count="4">
    <mergeCell ref="A1:G1"/>
    <mergeCell ref="B2:F2"/>
    <mergeCell ref="C163:E163"/>
    <mergeCell ref="C162:E162"/>
  </mergeCells>
  <pageMargins left="0.70866141732283472" right="0.70866141732283472" top="0.74803149606299213" bottom="0.74803149606299213" header="0.31496062992125984" footer="0.31496062992125984"/>
  <pageSetup scale="5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31" sqref="A3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64" t="s">
        <v>151</v>
      </c>
      <c r="B1" s="65"/>
      <c r="C1" s="65"/>
      <c r="D1" s="65"/>
      <c r="E1" s="65"/>
      <c r="F1" s="65"/>
      <c r="G1" s="66"/>
    </row>
    <row r="2" spans="1:7">
      <c r="A2" s="20"/>
      <c r="B2" s="67" t="s">
        <v>0</v>
      </c>
      <c r="C2" s="67"/>
      <c r="D2" s="67"/>
      <c r="E2" s="67"/>
      <c r="F2" s="67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93328659</v>
      </c>
      <c r="C5" s="13">
        <f t="shared" ref="C5:G5" si="0">SUM(C6:C13)</f>
        <v>21001697.070000008</v>
      </c>
      <c r="D5" s="13">
        <f t="shared" si="0"/>
        <v>114330356.07000001</v>
      </c>
      <c r="E5" s="13">
        <f t="shared" si="0"/>
        <v>42734814.920000002</v>
      </c>
      <c r="F5" s="13">
        <f t="shared" si="0"/>
        <v>42732346.759999998</v>
      </c>
      <c r="G5" s="13">
        <f t="shared" si="0"/>
        <v>71595541.150000006</v>
      </c>
    </row>
    <row r="6" spans="1:7">
      <c r="A6" s="26" t="s">
        <v>90</v>
      </c>
      <c r="B6" s="16">
        <v>93328659</v>
      </c>
      <c r="C6" s="16">
        <f>D6-B6</f>
        <v>21001697.070000008</v>
      </c>
      <c r="D6" s="16">
        <f>119726900.06-D17</f>
        <v>114330356.07000001</v>
      </c>
      <c r="E6" s="16">
        <f>44604007.13-E17</f>
        <v>42734814.920000002</v>
      </c>
      <c r="F6" s="16">
        <f>44601538.97-F17</f>
        <v>42732346.759999998</v>
      </c>
      <c r="G6" s="16">
        <f t="shared" ref="G6:G13" si="1">D6-E6</f>
        <v>71595541.150000006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si="1"/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E16" si="2">SUM(C17:C24)</f>
        <v>5396543.9900000002</v>
      </c>
      <c r="D16" s="13">
        <f t="shared" si="2"/>
        <v>5396543.9900000002</v>
      </c>
      <c r="E16" s="13">
        <f t="shared" si="2"/>
        <v>1869192.21</v>
      </c>
      <c r="F16" s="13">
        <f>SUM(F17:F24)</f>
        <v>1869192.21</v>
      </c>
      <c r="G16" s="13">
        <f>SUM(G17:G24)</f>
        <v>3527351.7800000003</v>
      </c>
    </row>
    <row r="17" spans="1:7">
      <c r="A17" s="26" t="s">
        <v>90</v>
      </c>
      <c r="C17" s="16">
        <v>5396543.9900000002</v>
      </c>
      <c r="D17" s="13">
        <v>5396543.9900000002</v>
      </c>
      <c r="E17" s="13">
        <v>1869192.21</v>
      </c>
      <c r="F17" s="13">
        <v>1869192.21</v>
      </c>
      <c r="G17" s="16">
        <f t="shared" ref="G17:G24" si="3">D17-E17</f>
        <v>3527351.7800000003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93328659</v>
      </c>
      <c r="C26" s="13">
        <f t="shared" ref="C26:G26" si="4">C5+C16</f>
        <v>26398241.06000001</v>
      </c>
      <c r="D26" s="13">
        <f t="shared" si="4"/>
        <v>119726900.06</v>
      </c>
      <c r="E26" s="13">
        <f t="shared" si="4"/>
        <v>44604007.130000003</v>
      </c>
      <c r="F26" s="13">
        <f t="shared" si="4"/>
        <v>44601538.969999999</v>
      </c>
      <c r="G26" s="13">
        <f t="shared" si="4"/>
        <v>75122892.930000007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 ht="12.75">
      <c r="A29" s="1" t="s">
        <v>149</v>
      </c>
      <c r="B29" s="1"/>
      <c r="C29" s="1"/>
      <c r="D29" s="1"/>
      <c r="E29" s="1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7" ht="12.75">
      <c r="A33" s="1"/>
      <c r="B33" s="63"/>
      <c r="C33" s="63"/>
      <c r="D33" s="63"/>
      <c r="E33" s="63"/>
      <c r="F33" s="63"/>
      <c r="G33" s="63"/>
    </row>
    <row r="34" spans="1:7" ht="25.5" customHeight="1">
      <c r="A34" s="49"/>
      <c r="B34" s="62"/>
      <c r="C34" s="62"/>
      <c r="D34" s="62"/>
      <c r="E34" s="62"/>
      <c r="F34" s="62"/>
      <c r="G34" s="62"/>
    </row>
  </sheetData>
  <mergeCells count="6">
    <mergeCell ref="A1:G1"/>
    <mergeCell ref="B2:F2"/>
    <mergeCell ref="B33:D33"/>
    <mergeCell ref="B34:D34"/>
    <mergeCell ref="E33:G33"/>
    <mergeCell ref="E34:G34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workbookViewId="0">
      <selection activeCell="A8" sqref="A8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64" t="s">
        <v>152</v>
      </c>
      <c r="B1" s="68"/>
      <c r="C1" s="68"/>
      <c r="D1" s="68"/>
      <c r="E1" s="68"/>
      <c r="F1" s="68"/>
      <c r="G1" s="69"/>
    </row>
    <row r="2" spans="1:7" ht="12" customHeight="1">
      <c r="A2" s="30"/>
      <c r="B2" s="67" t="s">
        <v>0</v>
      </c>
      <c r="C2" s="67"/>
      <c r="D2" s="67"/>
      <c r="E2" s="67"/>
      <c r="F2" s="67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93328659</v>
      </c>
      <c r="C5" s="13">
        <f t="shared" ref="C5:G5" si="0">C6+C16+C25+C36</f>
        <v>21667138.489999995</v>
      </c>
      <c r="D5" s="13">
        <f t="shared" si="0"/>
        <v>114995797.48999999</v>
      </c>
      <c r="E5" s="13">
        <f t="shared" si="0"/>
        <v>41969352.880000003</v>
      </c>
      <c r="F5" s="13">
        <f t="shared" si="0"/>
        <v>41967244.719999999</v>
      </c>
      <c r="G5" s="13">
        <f t="shared" si="0"/>
        <v>73026444.609999985</v>
      </c>
    </row>
    <row r="6" spans="1:7">
      <c r="A6" s="12" t="s">
        <v>101</v>
      </c>
      <c r="B6" s="13">
        <v>93328659</v>
      </c>
      <c r="C6" s="13">
        <v>21667138.489999995</v>
      </c>
      <c r="D6" s="13">
        <v>114995797.48999999</v>
      </c>
      <c r="E6" s="13">
        <v>41969352.880000003</v>
      </c>
      <c r="F6" s="13">
        <v>41967244.719999999</v>
      </c>
      <c r="G6" s="13">
        <v>73026444.609999985</v>
      </c>
    </row>
    <row r="7" spans="1:7">
      <c r="A7" s="15" t="s">
        <v>102</v>
      </c>
      <c r="B7" s="16"/>
      <c r="C7" s="16"/>
      <c r="D7" s="16"/>
      <c r="E7" s="16"/>
      <c r="F7" s="16"/>
      <c r="G7" s="16"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v>0</v>
      </c>
    </row>
    <row r="14" spans="1:7">
      <c r="A14" s="48" t="s">
        <v>109</v>
      </c>
      <c r="B14" s="50">
        <v>93328659</v>
      </c>
      <c r="C14" s="50">
        <v>21667138.489999995</v>
      </c>
      <c r="D14" s="50">
        <v>114995797.48999999</v>
      </c>
      <c r="E14" s="50">
        <v>41969352.880000003</v>
      </c>
      <c r="F14" s="50">
        <v>41967244.719999999</v>
      </c>
      <c r="G14" s="16">
        <v>73026444.609999985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v>0</v>
      </c>
      <c r="C42" s="13">
        <v>4731102.5299999993</v>
      </c>
      <c r="D42" s="13">
        <v>4731102.5299999993</v>
      </c>
      <c r="E42" s="13">
        <v>2634654.25</v>
      </c>
      <c r="F42" s="13">
        <v>2634294.25</v>
      </c>
      <c r="G42" s="13">
        <v>2096448.2799999993</v>
      </c>
    </row>
    <row r="43" spans="1:7">
      <c r="A43" s="12" t="s">
        <v>101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v>0</v>
      </c>
      <c r="C53" s="13">
        <f>C55+C59</f>
        <v>5396543.9900000002</v>
      </c>
      <c r="D53" s="13">
        <f t="shared" ref="D53:F53" si="1">D55+D59</f>
        <v>5396543.9900000002</v>
      </c>
      <c r="E53" s="13">
        <f t="shared" si="1"/>
        <v>1869192.21</v>
      </c>
      <c r="F53" s="13">
        <f t="shared" si="1"/>
        <v>1869192.21</v>
      </c>
      <c r="G53" s="13">
        <v>2096448.2799999993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v>0</v>
      </c>
    </row>
    <row r="55" spans="1:7">
      <c r="A55" s="15" t="s">
        <v>112</v>
      </c>
      <c r="B55" s="16"/>
      <c r="C55" s="16">
        <v>1339542.3500000001</v>
      </c>
      <c r="D55" s="16">
        <v>1339542.3500000001</v>
      </c>
      <c r="E55" s="16">
        <v>1145281.1000000001</v>
      </c>
      <c r="F55" s="16">
        <v>1145281.1000000001</v>
      </c>
      <c r="G55" s="16">
        <f>E55-D55</f>
        <v>-194261.25</v>
      </c>
    </row>
    <row r="56" spans="1:7">
      <c r="A56" s="15" t="s">
        <v>113</v>
      </c>
      <c r="B56" s="16"/>
      <c r="C56" s="16">
        <v>0</v>
      </c>
      <c r="D56" s="16"/>
      <c r="E56" s="16"/>
      <c r="F56" s="16"/>
      <c r="G56" s="16">
        <f t="shared" ref="G56:G59" si="2">E56-D56</f>
        <v>0</v>
      </c>
    </row>
    <row r="57" spans="1:7">
      <c r="A57" s="15" t="s">
        <v>114</v>
      </c>
      <c r="B57" s="16"/>
      <c r="C57" s="16">
        <v>0</v>
      </c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>
        <v>0</v>
      </c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>
        <f>D59</f>
        <v>4057001.64</v>
      </c>
      <c r="D59" s="16">
        <v>4057001.64</v>
      </c>
      <c r="E59" s="16">
        <v>723911.11</v>
      </c>
      <c r="F59" s="16">
        <v>723911.11</v>
      </c>
      <c r="G59" s="16">
        <f t="shared" si="2"/>
        <v>-3333090.5300000003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v>93328659</v>
      </c>
      <c r="C79" s="13">
        <v>26398241.019999996</v>
      </c>
      <c r="D79" s="13">
        <v>119726900.02</v>
      </c>
      <c r="E79" s="13">
        <v>44604007.130000003</v>
      </c>
      <c r="F79" s="13">
        <v>44601538.969999999</v>
      </c>
      <c r="G79" s="13">
        <v>75122892.889999986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3" spans="1:5" ht="12.75">
      <c r="A83" s="1" t="s">
        <v>149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63"/>
      <c r="D87" s="63"/>
      <c r="E87" s="63"/>
    </row>
    <row r="88" spans="1:5" ht="12.75">
      <c r="A88" s="49"/>
      <c r="B88" s="1"/>
      <c r="C88" s="62"/>
      <c r="D88" s="62"/>
      <c r="E88" s="62"/>
    </row>
  </sheetData>
  <mergeCells count="4">
    <mergeCell ref="A1:G1"/>
    <mergeCell ref="B2:F2"/>
    <mergeCell ref="C87:E87"/>
    <mergeCell ref="C88:E88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B5" sqref="B5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64" t="s">
        <v>150</v>
      </c>
      <c r="B1" s="68"/>
      <c r="C1" s="68"/>
      <c r="D1" s="68"/>
      <c r="E1" s="68"/>
      <c r="F1" s="68"/>
      <c r="G1" s="69"/>
    </row>
    <row r="2" spans="1:7">
      <c r="A2" s="30"/>
      <c r="B2" s="67" t="s">
        <v>0</v>
      </c>
      <c r="C2" s="67"/>
      <c r="D2" s="67"/>
      <c r="E2" s="67"/>
      <c r="F2" s="67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v>68534228.090000004</v>
      </c>
      <c r="C4" s="39">
        <v>20000000</v>
      </c>
      <c r="D4" s="39">
        <v>88534228.090000004</v>
      </c>
      <c r="E4" s="39">
        <v>34387118.210000001</v>
      </c>
      <c r="F4" s="39">
        <v>34387118.210000001</v>
      </c>
      <c r="G4" s="39">
        <v>-54147109.880000003</v>
      </c>
    </row>
    <row r="5" spans="1:7">
      <c r="A5" s="40" t="s">
        <v>136</v>
      </c>
      <c r="B5" s="13">
        <v>68534228.090000004</v>
      </c>
      <c r="C5" s="13">
        <v>20000000</v>
      </c>
      <c r="D5" s="13">
        <v>88534228.090000004</v>
      </c>
      <c r="E5" s="13">
        <v>34387118.210000001</v>
      </c>
      <c r="F5" s="13">
        <v>34387118.210000001</v>
      </c>
      <c r="G5" s="13">
        <v>-54147109.880000003</v>
      </c>
    </row>
    <row r="6" spans="1:7">
      <c r="A6" s="40" t="s">
        <v>137</v>
      </c>
      <c r="B6" s="13"/>
      <c r="C6" s="13"/>
      <c r="D6" s="13"/>
      <c r="E6" s="13"/>
      <c r="F6" s="13"/>
      <c r="G6" s="13">
        <v>0</v>
      </c>
    </row>
    <row r="7" spans="1:7">
      <c r="A7" s="40" t="s">
        <v>138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v>0</v>
      </c>
    </row>
    <row r="11" spans="1:7" ht="22.5">
      <c r="A11" s="40" t="s">
        <v>142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v>0</v>
      </c>
    </row>
    <row r="19" spans="1:7">
      <c r="A19" s="40" t="s">
        <v>138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v>0</v>
      </c>
    </row>
    <row r="23" spans="1:7" ht="22.5">
      <c r="A23" s="40" t="s">
        <v>142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v>0</v>
      </c>
    </row>
    <row r="27" spans="1:7">
      <c r="A27" s="27" t="s">
        <v>147</v>
      </c>
      <c r="B27" s="13">
        <v>68534228.090000004</v>
      </c>
      <c r="C27" s="13">
        <v>20000000</v>
      </c>
      <c r="D27" s="13">
        <v>88534228.090000004</v>
      </c>
      <c r="E27" s="13">
        <v>34387118.210000001</v>
      </c>
      <c r="F27" s="13">
        <v>34387118.210000001</v>
      </c>
      <c r="G27" s="13">
        <v>-54147109.880000003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 ht="12.75">
      <c r="A31" s="1" t="s">
        <v>149</v>
      </c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63"/>
      <c r="D35" s="63"/>
      <c r="E35" s="63"/>
    </row>
    <row r="36" spans="1:5" ht="12.75">
      <c r="A36" s="49"/>
      <c r="B36" s="1"/>
      <c r="C36" s="62"/>
      <c r="D36" s="62"/>
      <c r="E36" s="62"/>
    </row>
  </sheetData>
  <mergeCells count="4">
    <mergeCell ref="A1:G1"/>
    <mergeCell ref="B2:F2"/>
    <mergeCell ref="C35:E35"/>
    <mergeCell ref="C36:E36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2017-07-17T15:05:13Z</cp:lastPrinted>
  <dcterms:created xsi:type="dcterms:W3CDTF">2017-01-11T17:22:36Z</dcterms:created>
  <dcterms:modified xsi:type="dcterms:W3CDTF">2017-07-18T16:56:38Z</dcterms:modified>
</cp:coreProperties>
</file>